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2227\Desktop\паспорта\просеки\"/>
    </mc:Choice>
  </mc:AlternateContent>
  <bookViews>
    <workbookView xWindow="0" yWindow="420" windowWidth="7500" windowHeight="3885" tabRatio="771"/>
  </bookViews>
  <sheets>
    <sheet name="ССР в текущих ценах" sheetId="9" r:id="rId1"/>
    <sheet name="ССР в ценах 2000 г" sheetId="10" r:id="rId2"/>
  </sheets>
  <definedNames>
    <definedName name="_xlnm.Print_Area" localSheetId="0">'ССР в текущих ценах'!$A$1:$H$56</definedName>
    <definedName name="_xlnm.Print_Area" localSheetId="1">'ССР в ценах 2000 г'!$A$1:$H$55</definedName>
  </definedNames>
  <calcPr calcId="162913" refMode="R1C1"/>
</workbook>
</file>

<file path=xl/calcChain.xml><?xml version="1.0" encoding="utf-8"?>
<calcChain xmlns="http://schemas.openxmlformats.org/spreadsheetml/2006/main">
  <c r="B23" i="10" l="1"/>
  <c r="B20" i="10"/>
  <c r="A50" i="10" l="1"/>
  <c r="A53" i="10"/>
  <c r="E4" i="10"/>
  <c r="E3" i="10" l="1"/>
  <c r="E24" i="10"/>
  <c r="E26" i="10" s="1"/>
  <c r="F24" i="10"/>
  <c r="F26" i="10" s="1"/>
  <c r="F27" i="10" s="1"/>
  <c r="G24" i="10"/>
  <c r="G26" i="10" s="1"/>
  <c r="G27" i="10" s="1"/>
  <c r="D24" i="10"/>
  <c r="D26" i="10" s="1"/>
  <c r="H23" i="10"/>
  <c r="E24" i="9"/>
  <c r="F24" i="9"/>
  <c r="G24" i="9"/>
  <c r="D24" i="9"/>
  <c r="D26" i="9" s="1"/>
  <c r="H23" i="9"/>
  <c r="F27" i="9" l="1"/>
  <c r="G27" i="9"/>
  <c r="E21" i="9"/>
  <c r="E26" i="9" s="1"/>
  <c r="F21" i="9"/>
  <c r="G21" i="9"/>
  <c r="G28" i="9" s="1"/>
  <c r="D21" i="9"/>
  <c r="D27" i="9" s="1"/>
  <c r="H20" i="9"/>
  <c r="E21" i="10"/>
  <c r="E27" i="10" s="1"/>
  <c r="E28" i="10" s="1"/>
  <c r="F21" i="10"/>
  <c r="F28" i="10" s="1"/>
  <c r="G21" i="10"/>
  <c r="G28" i="10" s="1"/>
  <c r="D21" i="10"/>
  <c r="H20" i="10"/>
  <c r="E27" i="9" l="1"/>
  <c r="E28" i="9" s="1"/>
  <c r="F28" i="9"/>
  <c r="H26" i="10"/>
  <c r="D27" i="10"/>
  <c r="D28" i="9"/>
  <c r="H26" i="9"/>
  <c r="H27" i="9"/>
  <c r="G38" i="10"/>
  <c r="F38" i="10"/>
  <c r="E38" i="10"/>
  <c r="D38" i="10"/>
  <c r="H37" i="10"/>
  <c r="F35" i="10"/>
  <c r="E35" i="10"/>
  <c r="D35" i="10"/>
  <c r="H30" i="10"/>
  <c r="G31" i="10"/>
  <c r="F31" i="10"/>
  <c r="H24" i="10"/>
  <c r="E31" i="10"/>
  <c r="H21" i="10"/>
  <c r="D28" i="10" l="1"/>
  <c r="H27" i="10"/>
  <c r="H38" i="10"/>
  <c r="E39" i="10"/>
  <c r="E41" i="10" s="1"/>
  <c r="E43" i="10" s="1"/>
  <c r="E45" i="10" s="1"/>
  <c r="E47" i="10" s="1"/>
  <c r="E46" i="10" s="1"/>
  <c r="F39" i="10"/>
  <c r="F41" i="10" s="1"/>
  <c r="F43" i="10" s="1"/>
  <c r="F45" i="10" s="1"/>
  <c r="F47" i="10" s="1"/>
  <c r="F46" i="10" s="1"/>
  <c r="D38" i="9"/>
  <c r="D35" i="9"/>
  <c r="H24" i="9"/>
  <c r="D31" i="10" l="1"/>
  <c r="H28" i="10"/>
  <c r="G31" i="9"/>
  <c r="D39" i="10" l="1"/>
  <c r="H31" i="10"/>
  <c r="G33" i="10" s="1"/>
  <c r="E38" i="9"/>
  <c r="F38" i="9"/>
  <c r="H37" i="9"/>
  <c r="E35" i="9"/>
  <c r="F35" i="9"/>
  <c r="E31" i="9"/>
  <c r="D31" i="9"/>
  <c r="D39" i="9" s="1"/>
  <c r="E39" i="9" l="1"/>
  <c r="G34" i="10"/>
  <c r="H34" i="10" s="1"/>
  <c r="D41" i="10"/>
  <c r="H21" i="9"/>
  <c r="F31" i="9"/>
  <c r="F39" i="9" l="1"/>
  <c r="F41" i="9" s="1"/>
  <c r="F42" i="9" s="1"/>
  <c r="F44" i="9" s="1"/>
  <c r="F46" i="9" s="1"/>
  <c r="F45" i="9" s="1"/>
  <c r="D43" i="10"/>
  <c r="H33" i="10"/>
  <c r="G35" i="10"/>
  <c r="E41" i="9"/>
  <c r="H28" i="9"/>
  <c r="E42" i="9" l="1"/>
  <c r="E44" i="9" s="1"/>
  <c r="E46" i="9" s="1"/>
  <c r="E45" i="9" s="1"/>
  <c r="D45" i="10"/>
  <c r="G39" i="10"/>
  <c r="H35" i="10"/>
  <c r="D41" i="9"/>
  <c r="D42" i="9" s="1"/>
  <c r="D44" i="9" s="1"/>
  <c r="H30" i="9"/>
  <c r="H31" i="9"/>
  <c r="G33" i="9" s="1"/>
  <c r="G41" i="10" l="1"/>
  <c r="H39" i="10"/>
  <c r="D47" i="10"/>
  <c r="G34" i="9"/>
  <c r="D46" i="9"/>
  <c r="D45" i="9" s="1"/>
  <c r="D46" i="10" l="1"/>
  <c r="G43" i="10"/>
  <c r="H41" i="10"/>
  <c r="G38" i="9"/>
  <c r="G45" i="10" l="1"/>
  <c r="H43" i="10"/>
  <c r="H38" i="9"/>
  <c r="G47" i="10" l="1"/>
  <c r="H45" i="10"/>
  <c r="H34" i="9"/>
  <c r="G46" i="10" l="1"/>
  <c r="H46" i="10" s="1"/>
  <c r="H47" i="10"/>
  <c r="D6" i="10" s="1"/>
  <c r="H33" i="9"/>
  <c r="G35" i="9"/>
  <c r="G39" i="9" s="1"/>
  <c r="H39" i="9" s="1"/>
  <c r="H35" i="9" l="1"/>
  <c r="G41" i="9"/>
  <c r="G42" i="9" l="1"/>
  <c r="H41" i="9"/>
  <c r="H42" i="9" l="1"/>
  <c r="G44" i="9"/>
  <c r="H44" i="9" l="1"/>
  <c r="G46" i="9"/>
  <c r="G45" i="9" l="1"/>
  <c r="H45" i="9" s="1"/>
  <c r="H46" i="9"/>
  <c r="D6" i="9" s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350 значение&gt;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380 значение&gt;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230 атрибут 970 значение&gt;</t>
        </r>
      </text>
    </comment>
  </commentList>
</comments>
</file>

<file path=xl/comments2.xml><?xml version="1.0" encoding="utf-8"?>
<comments xmlns="http://schemas.openxmlformats.org/spreadsheetml/2006/main">
  <authors>
    <author>Алексей</author>
    <author>Alex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350 значение&gt;</t>
        </r>
      </text>
    </comment>
    <comment ref="A5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D5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380 значение&gt;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230 атрибут 970 значение&gt;</t>
        </r>
      </text>
    </comment>
  </commentList>
</comments>
</file>

<file path=xl/sharedStrings.xml><?xml version="1.0" encoding="utf-8"?>
<sst xmlns="http://schemas.openxmlformats.org/spreadsheetml/2006/main" count="104" uniqueCount="57">
  <si>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</si>
  <si>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</si>
  <si>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</si>
  <si>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</si>
  <si>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</si>
  <si>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</si>
  <si>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</si>
  <si>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</si>
  <si>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</si>
  <si>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</si>
  <si>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</si>
  <si>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Рубка просеки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</si>
  <si>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</si>
  <si>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</si>
  <si>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</si>
  <si>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</si>
  <si>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</si>
  <si>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</si>
  <si>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</si>
  <si>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</si>
  <si>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Содержание службы заказчика. Строительный контроль</t>
  </si>
  <si>
    <t>Итого по Главе 10. "Содержание службы заказчика. Строительный контроль"</t>
  </si>
  <si>
    <t>Проектные и изыскательские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</si>
  <si>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</si>
  <si>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</si>
  <si>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</si>
  <si>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МДС 81-35.2004г.п.4.96</t>
  </si>
  <si>
    <t>Непредвиденные затраты (3%)</t>
  </si>
  <si>
    <t>Налоги и обязательные платежи</t>
  </si>
  <si>
    <t xml:space="preserve">Сводный сметный расчет в сумме: </t>
  </si>
  <si>
    <t>УТВЕРЖДАЮ:</t>
  </si>
  <si>
    <t>тыс.руб.</t>
  </si>
  <si>
    <t>Всего по сводному расчету с НДС (18%)</t>
  </si>
  <si>
    <t>НДС, 18%</t>
  </si>
  <si>
    <t>Итого с непредвиденными затратами</t>
  </si>
  <si>
    <t>Итого по сводному расчету</t>
  </si>
  <si>
    <t>Составлен в ценах по состоянию на 2 квартал 2017г.</t>
  </si>
  <si>
    <t>Постановление Правительства РФ от 21.06.2010 №468 "О порядке проведения строительного контроля при осуществлении строительства, реконструкции и капитального ремонта объектов капитального строительства"</t>
  </si>
  <si>
    <t>Строительный контроль (2,14% от глав 1-9)</t>
  </si>
  <si>
    <t>Составлен в ценах по состоянию на 2000г.</t>
  </si>
  <si>
    <t>Подготовка исходно-разрешительной документации на расширение просеки</t>
  </si>
  <si>
    <t xml:space="preserve">Проектные работы </t>
  </si>
  <si>
    <t>ГСН 81-05-01-2001 п.2.5</t>
  </si>
  <si>
    <t>Воздушные линии электропередачи 35 кВ и выше 3,3% *0,8=2,64%</t>
  </si>
  <si>
    <t>Итого по Главам 8</t>
  </si>
  <si>
    <t>Итого по Главе 8</t>
  </si>
  <si>
    <t>Реконструкция ВЛ 110 кВ в части расширения просек ВЛ 110 кВ Л-133 Суоярви -  Найстеньярви</t>
  </si>
  <si>
    <t>Приказ Филиала ПАО "МРСК Северо-Запада" "Карелэнерго" №286 от 29.09.2017</t>
  </si>
  <si>
    <t>Содержание службы заказчика-застройщика, за исключением строительного контроля (5,22% от глав 1-9)</t>
  </si>
  <si>
    <t xml:space="preserve">Первый заместитель директора - главный инженер филиала ПАО «МРСК Северо-Запада» «Карелэнерго» </t>
  </si>
  <si>
    <t>_________________________________ А.Г. Евдокунин</t>
  </si>
  <si>
    <t>Составил: Начальник сметного отдела ООО "НИЛЬС СПБ"  ___________________________  Пестеров П.Д.</t>
  </si>
  <si>
    <t>Проверил: Начальник ОКС Филиала ПАО "МРСК Северо-Запада" "Карелэнерго" ___________________________    Журавский А.Ю.</t>
  </si>
  <si>
    <t>Смета № 01-01</t>
  </si>
  <si>
    <t>Локальная смета №3</t>
  </si>
  <si>
    <t>Общая сметная стоимость в руб</t>
  </si>
  <si>
    <t>Приложение к Приказу на утверждение ПСД № 286/1 отт 29.09.2017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</si>
</sst>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3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3" fillId="0" borderId="0"/>
    <xf numFmtId="0" fontId="2" fillId="0" borderId="0"/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</cellStyleXfs>
  <cellXfs count="94">
    <xf numFmtId="0" fontId="0" fillId="0" borderId="0" xfId="0"/>
    <xf numFmtId="0" fontId="2" fillId="0" borderId="0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5" fillId="0" borderId="0" xfId="0" applyFont="1" applyFill="1" applyAlignment="1">
      <alignment wrapText="1"/>
    </xf>
    <xf numFmtId="0" fontId="11" fillId="0" borderId="0" xfId="27" quotePrefix="1" applyFont="1" applyFill="1" applyAlignment="1">
      <alignment horizontal="left" vertical="top" wrapText="1"/>
    </xf>
    <xf numFmtId="0" fontId="11" fillId="0" borderId="0" xfId="27" applyFont="1" applyFill="1" applyAlignment="1">
      <alignment horizontal="left" vertical="top" wrapText="1"/>
    </xf>
    <xf numFmtId="0" fontId="11" fillId="0" borderId="0" xfId="28" applyFont="1" applyFill="1" applyAlignment="1">
      <alignment horizontal="left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/>
    </xf>
    <xf numFmtId="0" fontId="4" fillId="0" borderId="2" xfId="22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0" xfId="0" applyNumberFormat="1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15" fillId="0" borderId="0" xfId="23" applyFont="1" applyFill="1" applyAlignment="1">
      <alignment horizontal="left"/>
    </xf>
    <xf numFmtId="4" fontId="14" fillId="0" borderId="0" xfId="30" quotePrefix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4" fillId="0" borderId="2" xfId="22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9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1" fillId="0" borderId="0" xfId="28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2" xfId="22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12" fillId="0" borderId="0" xfId="0" quotePrefix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4" fillId="0" borderId="0" xfId="29" quotePrefix="1" applyFont="1" applyFill="1" applyBorder="1" applyAlignment="1">
      <alignment horizontal="left" vertical="top" wrapText="1"/>
    </xf>
    <xf numFmtId="0" fontId="14" fillId="0" borderId="0" xfId="29" applyFont="1" applyFill="1" applyBorder="1" applyAlignment="1">
      <alignment horizontal="left" vertical="top" wrapText="1"/>
    </xf>
    <xf numFmtId="0" fontId="14" fillId="0" borderId="0" xfId="31" quotePrefix="1" applyFont="1" applyFill="1" applyBorder="1" applyAlignment="1">
      <alignment horizontal="left" vertical="top" wrapText="1"/>
    </xf>
    <xf numFmtId="0" fontId="14" fillId="0" borderId="0" xfId="31" applyFont="1" applyFill="1" applyBorder="1" applyAlignment="1">
      <alignment horizontal="left" vertical="top" wrapText="1"/>
    </xf>
    <xf numFmtId="0" fontId="15" fillId="0" borderId="0" xfId="0" quotePrefix="1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15" fillId="0" borderId="0" xfId="0" quotePrefix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32">
    <cellStyle name="S11" xfId="31"/>
    <cellStyle name="S2" xfId="28"/>
    <cellStyle name="S5" xfId="27"/>
    <cellStyle name="S7" xfId="29"/>
    <cellStyle name="S8" xfId="30"/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6"/>
  <sheetViews>
    <sheetView showGridLines="0" tabSelected="1"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5.28515625" style="14" customWidth="1"/>
    <col min="2" max="2" width="32.7109375" style="14" customWidth="1"/>
    <col min="3" max="3" width="37.7109375" style="53" customWidth="1"/>
    <col min="4" max="4" width="16.7109375" style="14" customWidth="1"/>
    <col min="5" max="5" width="17.5703125" style="14" customWidth="1"/>
    <col min="6" max="8" width="16.7109375" style="14" customWidth="1"/>
    <col min="9" max="9" width="15.7109375" style="14" customWidth="1"/>
    <col min="10" max="16384" width="9.140625" style="14"/>
  </cols>
  <sheetData>
    <row r="1" spans="1:9" s="9" customFormat="1" ht="14.25" customHeight="1" x14ac:dyDescent="0.2">
      <c r="A1" s="6"/>
      <c r="B1" s="7"/>
      <c r="C1" s="50"/>
      <c r="D1" s="8"/>
      <c r="E1" s="8"/>
      <c r="F1" s="8"/>
      <c r="G1" s="8"/>
      <c r="H1" s="8"/>
    </row>
    <row r="2" spans="1:9" s="9" customFormat="1" ht="14.25" customHeight="1" x14ac:dyDescent="0.25">
      <c r="C2" s="51"/>
      <c r="E2" s="65" t="s">
        <v>30</v>
      </c>
      <c r="F2" s="65"/>
      <c r="G2" s="65"/>
      <c r="H2" s="65"/>
    </row>
    <row r="3" spans="1:9" s="9" customFormat="1" ht="44.25" customHeight="1" x14ac:dyDescent="0.25">
      <c r="C3" s="51"/>
      <c r="E3" s="66" t="s">
        <v>49</v>
      </c>
      <c r="F3" s="66"/>
      <c r="G3" s="66"/>
      <c r="H3" s="66"/>
    </row>
    <row r="4" spans="1:9" s="9" customFormat="1" ht="45.75" customHeight="1" x14ac:dyDescent="0.25">
      <c r="C4" s="51"/>
      <c r="E4" s="67" t="s">
        <v>50</v>
      </c>
      <c r="F4" s="67"/>
      <c r="G4" s="67"/>
      <c r="H4" s="67"/>
    </row>
    <row r="5" spans="1:9" s="9" customFormat="1" ht="24" customHeight="1" x14ac:dyDescent="0.2">
      <c r="A5" s="10"/>
      <c r="B5" s="10"/>
      <c r="C5" s="52"/>
      <c r="D5" s="10"/>
      <c r="E5" s="4"/>
      <c r="F5" s="4"/>
      <c r="G5" s="4"/>
      <c r="H5" s="4"/>
    </row>
    <row r="6" spans="1:9" s="5" customFormat="1" ht="14.25" customHeight="1" x14ac:dyDescent="0.25">
      <c r="A6" s="70" t="s">
        <v>29</v>
      </c>
      <c r="B6" s="71"/>
      <c r="C6" s="71"/>
      <c r="D6" s="35">
        <f>H46/1000</f>
        <v>13749.158500442099</v>
      </c>
      <c r="E6" s="72" t="s">
        <v>31</v>
      </c>
      <c r="F6" s="73"/>
    </row>
    <row r="7" spans="1:9" s="4" customFormat="1" x14ac:dyDescent="0.2">
      <c r="A7" s="1"/>
      <c r="B7" s="2"/>
      <c r="C7" s="68"/>
      <c r="D7" s="68"/>
      <c r="E7" s="68"/>
      <c r="F7" s="68"/>
      <c r="G7" s="68"/>
      <c r="H7" s="3"/>
    </row>
    <row r="8" spans="1:9" ht="36.75" customHeight="1" x14ac:dyDescent="0.2">
      <c r="A8" s="11"/>
      <c r="B8" s="12"/>
      <c r="C8" s="69" t="s">
        <v>0</v>
      </c>
      <c r="D8" s="69"/>
      <c r="E8" s="69"/>
      <c r="F8" s="69"/>
      <c r="G8" s="69"/>
      <c r="H8" s="13"/>
    </row>
    <row r="9" spans="1:9" ht="15.75" customHeight="1" x14ac:dyDescent="0.2">
      <c r="A9" s="74" t="s">
        <v>46</v>
      </c>
      <c r="B9" s="75"/>
      <c r="C9" s="75"/>
      <c r="D9" s="75"/>
      <c r="E9" s="75"/>
      <c r="F9" s="75"/>
      <c r="G9" s="75"/>
      <c r="H9" s="75"/>
    </row>
    <row r="10" spans="1:9" ht="15.75" customHeight="1" x14ac:dyDescent="0.2">
      <c r="A10" s="75"/>
      <c r="B10" s="75"/>
      <c r="C10" s="75"/>
      <c r="D10" s="75"/>
      <c r="E10" s="75"/>
      <c r="F10" s="75"/>
      <c r="G10" s="75"/>
      <c r="H10" s="75"/>
    </row>
    <row r="11" spans="1:9" x14ac:dyDescent="0.2">
      <c r="A11" s="11"/>
      <c r="B11" s="12"/>
      <c r="C11" s="79" t="s">
        <v>1</v>
      </c>
      <c r="D11" s="79"/>
      <c r="E11" s="79"/>
      <c r="F11" s="79"/>
      <c r="G11" s="79"/>
      <c r="H11" s="13"/>
    </row>
    <row r="12" spans="1:9" x14ac:dyDescent="0.2">
      <c r="A12" s="11"/>
      <c r="B12" s="12" t="s">
        <v>56</v>
      </c>
      <c r="D12" s="16"/>
      <c r="E12" s="16"/>
      <c r="F12" s="16"/>
      <c r="G12" s="16"/>
      <c r="H12" s="13"/>
    </row>
    <row r="13" spans="1:9" ht="15.75" x14ac:dyDescent="0.25">
      <c r="A13" s="11"/>
      <c r="B13" s="34" t="s">
        <v>36</v>
      </c>
      <c r="D13" s="17"/>
      <c r="E13" s="13"/>
      <c r="F13" s="13"/>
      <c r="G13" s="13"/>
      <c r="H13" s="13"/>
    </row>
    <row r="14" spans="1:9" x14ac:dyDescent="0.2">
      <c r="A14" s="80" t="s">
        <v>2</v>
      </c>
      <c r="B14" s="81" t="s">
        <v>3</v>
      </c>
      <c r="C14" s="82" t="s">
        <v>4</v>
      </c>
      <c r="D14" s="83" t="s">
        <v>5</v>
      </c>
      <c r="E14" s="83"/>
      <c r="F14" s="83"/>
      <c r="G14" s="83"/>
      <c r="H14" s="80" t="s">
        <v>55</v>
      </c>
    </row>
    <row r="15" spans="1:9" x14ac:dyDescent="0.2">
      <c r="A15" s="80"/>
      <c r="B15" s="81"/>
      <c r="C15" s="82"/>
      <c r="D15" s="80" t="s">
        <v>6</v>
      </c>
      <c r="E15" s="80" t="s">
        <v>7</v>
      </c>
      <c r="F15" s="80" t="s">
        <v>8</v>
      </c>
      <c r="G15" s="80" t="s">
        <v>9</v>
      </c>
      <c r="H15" s="80"/>
      <c r="I15" s="14">
        <v>4298446.6101694899</v>
      </c>
    </row>
    <row r="16" spans="1:9" x14ac:dyDescent="0.2">
      <c r="A16" s="80"/>
      <c r="B16" s="81"/>
      <c r="C16" s="82"/>
      <c r="D16" s="80"/>
      <c r="E16" s="80"/>
      <c r="F16" s="80"/>
      <c r="G16" s="80"/>
      <c r="H16" s="80"/>
    </row>
    <row r="17" spans="1:11" x14ac:dyDescent="0.2">
      <c r="A17" s="80"/>
      <c r="B17" s="81"/>
      <c r="C17" s="82"/>
      <c r="D17" s="80"/>
      <c r="E17" s="80"/>
      <c r="F17" s="80"/>
      <c r="G17" s="80"/>
      <c r="H17" s="80"/>
    </row>
    <row r="18" spans="1:11" x14ac:dyDescent="0.2">
      <c r="A18" s="18">
        <v>1</v>
      </c>
      <c r="B18" s="18">
        <v>2</v>
      </c>
      <c r="C18" s="54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</row>
    <row r="19" spans="1:11" ht="21" customHeight="1" x14ac:dyDescent="0.2">
      <c r="A19" s="76" t="s">
        <v>10</v>
      </c>
      <c r="B19" s="77"/>
      <c r="C19" s="77"/>
      <c r="D19" s="77"/>
      <c r="E19" s="77"/>
      <c r="F19" s="77"/>
      <c r="G19" s="77"/>
      <c r="H19" s="78"/>
    </row>
    <row r="20" spans="1:11" ht="28.5" customHeight="1" x14ac:dyDescent="0.2">
      <c r="A20" s="58">
        <v>1</v>
      </c>
      <c r="B20" s="39" t="s">
        <v>53</v>
      </c>
      <c r="C20" s="49" t="s">
        <v>40</v>
      </c>
      <c r="D20" s="21"/>
      <c r="E20" s="21"/>
      <c r="F20" s="21"/>
      <c r="G20" s="21">
        <v>1386428.781458775</v>
      </c>
      <c r="H20" s="21">
        <f t="shared" ref="H20" si="0">SUM(D20:G20)</f>
        <v>1386428.781458775</v>
      </c>
    </row>
    <row r="21" spans="1:11" ht="25.5" x14ac:dyDescent="0.2">
      <c r="A21" s="23"/>
      <c r="B21" s="20"/>
      <c r="C21" s="47" t="s">
        <v>12</v>
      </c>
      <c r="D21" s="25">
        <f>SUM(D20:D20)</f>
        <v>0</v>
      </c>
      <c r="E21" s="25">
        <f>SUM(E20:E20)</f>
        <v>0</v>
      </c>
      <c r="F21" s="25">
        <f>SUM(F20:F20)</f>
        <v>0</v>
      </c>
      <c r="G21" s="25">
        <f>SUM(G20:G20)</f>
        <v>1386428.781458775</v>
      </c>
      <c r="H21" s="25">
        <f>D21+E21+F21+G21</f>
        <v>1386428.781458775</v>
      </c>
    </row>
    <row r="22" spans="1:11" ht="21" customHeight="1" x14ac:dyDescent="0.2">
      <c r="A22" s="76" t="s">
        <v>13</v>
      </c>
      <c r="B22" s="77"/>
      <c r="C22" s="77"/>
      <c r="D22" s="77"/>
      <c r="E22" s="77"/>
      <c r="F22" s="77"/>
      <c r="G22" s="77"/>
      <c r="H22" s="78"/>
    </row>
    <row r="23" spans="1:11" ht="15" customHeight="1" x14ac:dyDescent="0.2">
      <c r="A23" s="61">
        <v>2</v>
      </c>
      <c r="B23" s="39" t="s">
        <v>54</v>
      </c>
      <c r="C23" s="49" t="s">
        <v>11</v>
      </c>
      <c r="D23" s="21">
        <v>8915148.3100000005</v>
      </c>
      <c r="E23" s="21"/>
      <c r="F23" s="21"/>
      <c r="G23" s="21"/>
      <c r="H23" s="21">
        <f t="shared" ref="H23" si="1">SUM(D23:G23)</f>
        <v>8915148.3100000005</v>
      </c>
    </row>
    <row r="24" spans="1:11" ht="29.25" customHeight="1" x14ac:dyDescent="0.2">
      <c r="A24" s="19">
        <v>3</v>
      </c>
      <c r="B24" s="20"/>
      <c r="C24" s="47" t="s">
        <v>14</v>
      </c>
      <c r="D24" s="25">
        <f>D23</f>
        <v>8915148.3100000005</v>
      </c>
      <c r="E24" s="25">
        <f t="shared" ref="E24:G24" si="2">E23</f>
        <v>0</v>
      </c>
      <c r="F24" s="25">
        <f t="shared" si="2"/>
        <v>0</v>
      </c>
      <c r="G24" s="25">
        <f t="shared" si="2"/>
        <v>0</v>
      </c>
      <c r="H24" s="25">
        <f>D24+E24+F24+G24</f>
        <v>8915148.3100000005</v>
      </c>
    </row>
    <row r="25" spans="1:11" ht="21" customHeight="1" x14ac:dyDescent="0.2">
      <c r="A25" s="76" t="s">
        <v>15</v>
      </c>
      <c r="B25" s="77"/>
      <c r="C25" s="77"/>
      <c r="D25" s="77"/>
      <c r="E25" s="77"/>
      <c r="F25" s="77"/>
      <c r="G25" s="77"/>
      <c r="H25" s="78"/>
    </row>
    <row r="26" spans="1:11" ht="29.25" customHeight="1" x14ac:dyDescent="0.2">
      <c r="A26" s="60"/>
      <c r="B26" s="60" t="s">
        <v>42</v>
      </c>
      <c r="C26" s="60" t="s">
        <v>43</v>
      </c>
      <c r="D26" s="21">
        <f>D24*2.64%</f>
        <v>235359.91538400002</v>
      </c>
      <c r="E26" s="21">
        <f t="shared" ref="E26" si="3">E21*2.64%</f>
        <v>0</v>
      </c>
      <c r="F26" s="21"/>
      <c r="G26" s="21"/>
      <c r="H26" s="21">
        <f t="shared" ref="H26" si="4">SUM(D26:G26)</f>
        <v>235359.91538400002</v>
      </c>
    </row>
    <row r="27" spans="1:11" ht="14.25" x14ac:dyDescent="0.2">
      <c r="A27" s="58">
        <v>4</v>
      </c>
      <c r="B27" s="20"/>
      <c r="C27" s="46" t="s">
        <v>44</v>
      </c>
      <c r="D27" s="25">
        <f>D26</f>
        <v>235359.91538400002</v>
      </c>
      <c r="E27" s="25">
        <f>E26</f>
        <v>0</v>
      </c>
      <c r="F27" s="25">
        <f t="shared" ref="F27:G27" si="5">F26</f>
        <v>0</v>
      </c>
      <c r="G27" s="25">
        <f t="shared" si="5"/>
        <v>0</v>
      </c>
      <c r="H27" s="25">
        <f>D27+E27+F27+G27</f>
        <v>235359.91538400002</v>
      </c>
    </row>
    <row r="28" spans="1:11" ht="14.25" x14ac:dyDescent="0.2">
      <c r="A28" s="36">
        <v>5</v>
      </c>
      <c r="B28" s="20"/>
      <c r="C28" s="46" t="s">
        <v>16</v>
      </c>
      <c r="D28" s="25">
        <f>D27+D21+D24</f>
        <v>9150508.2253840007</v>
      </c>
      <c r="E28" s="25">
        <f t="shared" ref="E28:G28" si="6">E27+E21+E24</f>
        <v>0</v>
      </c>
      <c r="F28" s="25">
        <f t="shared" si="6"/>
        <v>0</v>
      </c>
      <c r="G28" s="25">
        <f t="shared" si="6"/>
        <v>1386428.781458775</v>
      </c>
      <c r="H28" s="25">
        <f>D28+E28+F28+G28</f>
        <v>10536937.006842775</v>
      </c>
    </row>
    <row r="29" spans="1:11" ht="21" customHeight="1" x14ac:dyDescent="0.2">
      <c r="A29" s="76" t="s">
        <v>17</v>
      </c>
      <c r="B29" s="77"/>
      <c r="C29" s="77"/>
      <c r="D29" s="77"/>
      <c r="E29" s="77"/>
      <c r="F29" s="77"/>
      <c r="G29" s="77"/>
      <c r="H29" s="78"/>
    </row>
    <row r="30" spans="1:11" ht="25.5" x14ac:dyDescent="0.2">
      <c r="A30" s="36">
        <v>6</v>
      </c>
      <c r="B30" s="20"/>
      <c r="C30" s="47" t="s">
        <v>18</v>
      </c>
      <c r="D30" s="25">
        <v>0</v>
      </c>
      <c r="E30" s="25">
        <v>0</v>
      </c>
      <c r="F30" s="25">
        <v>0</v>
      </c>
      <c r="G30" s="25">
        <v>0</v>
      </c>
      <c r="H30" s="25">
        <f>D30+E30+F30+G30</f>
        <v>0</v>
      </c>
    </row>
    <row r="31" spans="1:11" ht="14.25" x14ac:dyDescent="0.2">
      <c r="A31" s="23"/>
      <c r="B31" s="20"/>
      <c r="C31" s="48" t="s">
        <v>19</v>
      </c>
      <c r="D31" s="25">
        <f>D30+D28</f>
        <v>9150508.2253840007</v>
      </c>
      <c r="E31" s="25">
        <f>E30+E28</f>
        <v>0</v>
      </c>
      <c r="F31" s="25">
        <f>F30+F28</f>
        <v>0</v>
      </c>
      <c r="G31" s="25">
        <f>G30+G28</f>
        <v>1386428.781458775</v>
      </c>
      <c r="H31" s="25">
        <f>D31+E31+F31+G31</f>
        <v>10536937.006842775</v>
      </c>
      <c r="I31" s="27"/>
      <c r="K31" s="28"/>
    </row>
    <row r="32" spans="1:11" ht="21" customHeight="1" x14ac:dyDescent="0.2">
      <c r="A32" s="76" t="s">
        <v>20</v>
      </c>
      <c r="B32" s="77"/>
      <c r="C32" s="77"/>
      <c r="D32" s="77"/>
      <c r="E32" s="77"/>
      <c r="F32" s="77"/>
      <c r="G32" s="77"/>
      <c r="H32" s="78"/>
    </row>
    <row r="33" spans="1:13" ht="49.5" customHeight="1" x14ac:dyDescent="0.2">
      <c r="A33" s="19">
        <v>7</v>
      </c>
      <c r="B33" s="26" t="s">
        <v>47</v>
      </c>
      <c r="C33" s="49" t="s">
        <v>48</v>
      </c>
      <c r="D33" s="29"/>
      <c r="E33" s="29"/>
      <c r="F33" s="29"/>
      <c r="G33" s="21">
        <f>H31*0.0522</f>
        <v>550028.11175719288</v>
      </c>
      <c r="H33" s="21">
        <f t="shared" ref="H33:H34" si="7">SUM(D33:G33)</f>
        <v>550028.11175719288</v>
      </c>
    </row>
    <row r="34" spans="1:13" ht="92.25" customHeight="1" x14ac:dyDescent="0.2">
      <c r="A34" s="19">
        <v>8</v>
      </c>
      <c r="B34" s="26" t="s">
        <v>37</v>
      </c>
      <c r="C34" s="49" t="s">
        <v>38</v>
      </c>
      <c r="D34" s="29"/>
      <c r="E34" s="29"/>
      <c r="F34" s="29"/>
      <c r="G34" s="21">
        <f>H31*0.0214</f>
        <v>225490.45194643538</v>
      </c>
      <c r="H34" s="21">
        <f t="shared" si="7"/>
        <v>225490.45194643538</v>
      </c>
      <c r="K34" s="28"/>
    </row>
    <row r="35" spans="1:13" ht="25.5" x14ac:dyDescent="0.2">
      <c r="A35" s="23"/>
      <c r="B35" s="20"/>
      <c r="C35" s="47" t="s">
        <v>21</v>
      </c>
      <c r="D35" s="25">
        <f>SUM(D33:D34)</f>
        <v>0</v>
      </c>
      <c r="E35" s="25">
        <f t="shared" ref="E35:G35" si="8">SUM(E33:E34)</f>
        <v>0</v>
      </c>
      <c r="F35" s="25">
        <f t="shared" si="8"/>
        <v>0</v>
      </c>
      <c r="G35" s="25">
        <f t="shared" si="8"/>
        <v>775518.56370362826</v>
      </c>
      <c r="H35" s="25">
        <f>D35+E35+F35+G35</f>
        <v>775518.56370362826</v>
      </c>
    </row>
    <row r="36" spans="1:13" ht="16.5" customHeight="1" x14ac:dyDescent="0.2">
      <c r="A36" s="76" t="s">
        <v>22</v>
      </c>
      <c r="B36" s="77"/>
      <c r="C36" s="77"/>
      <c r="D36" s="77"/>
      <c r="E36" s="77"/>
      <c r="F36" s="77"/>
      <c r="G36" s="77"/>
      <c r="H36" s="78"/>
    </row>
    <row r="37" spans="1:13" ht="22.5" customHeight="1" x14ac:dyDescent="0.2">
      <c r="A37" s="19">
        <v>9</v>
      </c>
      <c r="B37" s="39"/>
      <c r="C37" s="49" t="s">
        <v>41</v>
      </c>
      <c r="D37" s="21"/>
      <c r="E37" s="21"/>
      <c r="F37" s="21"/>
      <c r="G37" s="59"/>
      <c r="H37" s="21">
        <f t="shared" ref="H37" si="9">SUM(D37:G37)</f>
        <v>0</v>
      </c>
    </row>
    <row r="38" spans="1:13" ht="25.5" x14ac:dyDescent="0.2">
      <c r="A38" s="23"/>
      <c r="B38" s="20"/>
      <c r="C38" s="47" t="s">
        <v>23</v>
      </c>
      <c r="D38" s="25">
        <f>SUM(D37:D37)</f>
        <v>0</v>
      </c>
      <c r="E38" s="25">
        <f>SUM(E37:E37)</f>
        <v>0</v>
      </c>
      <c r="F38" s="25">
        <f>SUM(F37:F37)</f>
        <v>0</v>
      </c>
      <c r="G38" s="25">
        <f>SUM(G37:G37)</f>
        <v>0</v>
      </c>
      <c r="H38" s="25">
        <f>D38+E38+F38+G38</f>
        <v>0</v>
      </c>
      <c r="K38" s="28"/>
    </row>
    <row r="39" spans="1:13" ht="14.25" x14ac:dyDescent="0.2">
      <c r="A39" s="23"/>
      <c r="B39" s="20"/>
      <c r="C39" s="48" t="s">
        <v>24</v>
      </c>
      <c r="D39" s="25">
        <f>D38+D35+D31</f>
        <v>9150508.2253840007</v>
      </c>
      <c r="E39" s="25">
        <f>E38+E35+E31</f>
        <v>0</v>
      </c>
      <c r="F39" s="25">
        <f>F38+F35+F31</f>
        <v>0</v>
      </c>
      <c r="G39" s="25">
        <f>G38+G35+G31</f>
        <v>2161947.3451624033</v>
      </c>
      <c r="H39" s="25">
        <f>D39+E39+F39+G39</f>
        <v>11312455.570546404</v>
      </c>
      <c r="K39" s="28"/>
    </row>
    <row r="40" spans="1:13" ht="21" customHeight="1" x14ac:dyDescent="0.2">
      <c r="A40" s="76" t="s">
        <v>25</v>
      </c>
      <c r="B40" s="77"/>
      <c r="C40" s="77"/>
      <c r="D40" s="77"/>
      <c r="E40" s="77"/>
      <c r="F40" s="77"/>
      <c r="G40" s="77"/>
      <c r="H40" s="78"/>
    </row>
    <row r="41" spans="1:13" x14ac:dyDescent="0.2">
      <c r="A41" s="19">
        <v>10</v>
      </c>
      <c r="B41" s="26" t="s">
        <v>26</v>
      </c>
      <c r="C41" s="49" t="s">
        <v>27</v>
      </c>
      <c r="D41" s="21">
        <f>0.03*D39</f>
        <v>274515.24676151999</v>
      </c>
      <c r="E41" s="21">
        <f t="shared" ref="E41:F41" si="10">0.03*E39</f>
        <v>0</v>
      </c>
      <c r="F41" s="21">
        <f t="shared" si="10"/>
        <v>0</v>
      </c>
      <c r="G41" s="21">
        <f>0.03*G39</f>
        <v>64858.420354872098</v>
      </c>
      <c r="H41" s="21">
        <f t="shared" ref="H41:H46" si="11">SUM(D41:G41)</f>
        <v>339373.66711639205</v>
      </c>
    </row>
    <row r="42" spans="1:13" ht="19.5" customHeight="1" x14ac:dyDescent="0.2">
      <c r="A42" s="23"/>
      <c r="B42" s="20"/>
      <c r="C42" s="47" t="s">
        <v>34</v>
      </c>
      <c r="D42" s="25">
        <f>D41+D39</f>
        <v>9425023.4721455202</v>
      </c>
      <c r="E42" s="25">
        <f>E41+E39</f>
        <v>0</v>
      </c>
      <c r="F42" s="25">
        <f t="shared" ref="F42:G42" si="12">F41+F39</f>
        <v>0</v>
      </c>
      <c r="G42" s="25">
        <f t="shared" si="12"/>
        <v>2226805.7655172753</v>
      </c>
      <c r="H42" s="25">
        <f t="shared" si="11"/>
        <v>11651829.237662796</v>
      </c>
      <c r="K42" s="28"/>
    </row>
    <row r="43" spans="1:13" ht="21" customHeight="1" x14ac:dyDescent="0.2">
      <c r="A43" s="76" t="s">
        <v>28</v>
      </c>
      <c r="B43" s="77"/>
      <c r="C43" s="77"/>
      <c r="D43" s="77"/>
      <c r="E43" s="77"/>
      <c r="F43" s="77"/>
      <c r="G43" s="77"/>
      <c r="H43" s="78"/>
      <c r="M43" s="28"/>
    </row>
    <row r="44" spans="1:13" ht="14.25" customHeight="1" x14ac:dyDescent="0.2">
      <c r="A44" s="19">
        <v>11</v>
      </c>
      <c r="B44" s="20"/>
      <c r="C44" s="47" t="s">
        <v>35</v>
      </c>
      <c r="D44" s="25">
        <f>D42</f>
        <v>9425023.4721455202</v>
      </c>
      <c r="E44" s="25">
        <f>E42</f>
        <v>0</v>
      </c>
      <c r="F44" s="25">
        <f t="shared" ref="F44:G44" si="13">F42</f>
        <v>0</v>
      </c>
      <c r="G44" s="25">
        <f t="shared" si="13"/>
        <v>2226805.7655172753</v>
      </c>
      <c r="H44" s="25">
        <f>SUM(D44:G44)</f>
        <v>11651829.237662796</v>
      </c>
    </row>
    <row r="45" spans="1:13" ht="15" customHeight="1" x14ac:dyDescent="0.2">
      <c r="A45" s="23"/>
      <c r="B45" s="20"/>
      <c r="C45" s="47" t="s">
        <v>33</v>
      </c>
      <c r="D45" s="25">
        <f>D46-D44</f>
        <v>1696504.2249861937</v>
      </c>
      <c r="E45" s="25">
        <f t="shared" ref="E45:G45" si="14">E46-E44</f>
        <v>0</v>
      </c>
      <c r="F45" s="25">
        <f t="shared" si="14"/>
        <v>0</v>
      </c>
      <c r="G45" s="25">
        <f t="shared" si="14"/>
        <v>400825.03779310919</v>
      </c>
      <c r="H45" s="25">
        <f t="shared" si="11"/>
        <v>2097329.2627793029</v>
      </c>
      <c r="I45" s="28"/>
      <c r="K45" s="28"/>
    </row>
    <row r="46" spans="1:13" ht="14.25" customHeight="1" x14ac:dyDescent="0.2">
      <c r="A46" s="23"/>
      <c r="B46" s="20"/>
      <c r="C46" s="47" t="s">
        <v>32</v>
      </c>
      <c r="D46" s="25">
        <f>D44*1.18</f>
        <v>11121527.697131714</v>
      </c>
      <c r="E46" s="25">
        <f t="shared" ref="E46:G46" si="15">E44*1.18</f>
        <v>0</v>
      </c>
      <c r="F46" s="25">
        <f t="shared" si="15"/>
        <v>0</v>
      </c>
      <c r="G46" s="25">
        <f t="shared" si="15"/>
        <v>2627630.8033103845</v>
      </c>
      <c r="H46" s="25">
        <f t="shared" si="11"/>
        <v>13749158.500442099</v>
      </c>
    </row>
    <row r="47" spans="1:13" x14ac:dyDescent="0.2">
      <c r="A47" s="31"/>
      <c r="B47" s="32"/>
      <c r="C47" s="51"/>
      <c r="D47" s="33"/>
      <c r="E47" s="33"/>
      <c r="F47" s="33"/>
      <c r="G47" s="33"/>
      <c r="H47" s="33"/>
      <c r="K47" s="28"/>
    </row>
    <row r="48" spans="1:13" x14ac:dyDescent="0.2">
      <c r="A48" s="45"/>
      <c r="B48" s="45"/>
      <c r="C48" s="56"/>
      <c r="D48" s="45"/>
      <c r="E48" s="45"/>
      <c r="F48" s="45"/>
      <c r="G48" s="45"/>
      <c r="H48" s="45"/>
    </row>
    <row r="49" spans="1:8" x14ac:dyDescent="0.2">
      <c r="A49" s="84" t="s">
        <v>51</v>
      </c>
      <c r="B49" s="84"/>
      <c r="C49" s="84"/>
      <c r="D49" s="84"/>
      <c r="E49" s="84"/>
      <c r="F49" s="84"/>
      <c r="G49" s="84"/>
      <c r="H49" s="84"/>
    </row>
    <row r="50" spans="1:8" x14ac:dyDescent="0.2">
      <c r="A50" s="85"/>
      <c r="B50" s="84"/>
      <c r="C50" s="84"/>
      <c r="D50" s="84"/>
      <c r="E50" s="84"/>
      <c r="F50" s="84"/>
      <c r="G50" s="84"/>
      <c r="H50" s="84"/>
    </row>
    <row r="51" spans="1:8" x14ac:dyDescent="0.2">
      <c r="A51" s="15"/>
      <c r="B51" s="12"/>
      <c r="C51" s="57"/>
      <c r="D51" s="15"/>
      <c r="E51" s="15"/>
      <c r="F51" s="15"/>
      <c r="G51" s="15"/>
      <c r="H51" s="15"/>
    </row>
    <row r="52" spans="1:8" x14ac:dyDescent="0.2">
      <c r="A52" s="84" t="s">
        <v>52</v>
      </c>
      <c r="B52" s="84"/>
      <c r="C52" s="84"/>
      <c r="D52" s="84"/>
      <c r="E52" s="84"/>
      <c r="F52" s="84"/>
      <c r="G52" s="84"/>
      <c r="H52" s="84"/>
    </row>
    <row r="53" spans="1:8" x14ac:dyDescent="0.2">
      <c r="A53" s="85"/>
      <c r="B53" s="84"/>
      <c r="C53" s="84"/>
      <c r="D53" s="84"/>
      <c r="E53" s="84"/>
      <c r="F53" s="84"/>
      <c r="G53" s="84"/>
      <c r="H53" s="84"/>
    </row>
    <row r="54" spans="1:8" x14ac:dyDescent="0.2">
      <c r="A54" s="11"/>
      <c r="B54" s="12"/>
      <c r="C54" s="55"/>
      <c r="D54" s="16"/>
      <c r="E54" s="16"/>
      <c r="F54" s="16"/>
      <c r="G54" s="16"/>
      <c r="H54" s="16"/>
    </row>
    <row r="55" spans="1:8" x14ac:dyDescent="0.2">
      <c r="A55" s="86"/>
      <c r="B55" s="87"/>
      <c r="C55" s="87"/>
      <c r="D55" s="87"/>
      <c r="E55" s="87"/>
      <c r="F55" s="87"/>
      <c r="G55" s="87"/>
      <c r="H55" s="87"/>
    </row>
    <row r="56" spans="1:8" x14ac:dyDescent="0.2">
      <c r="A56" s="88"/>
      <c r="B56" s="89"/>
      <c r="C56" s="89"/>
      <c r="D56" s="90"/>
      <c r="E56" s="90"/>
      <c r="F56" s="90"/>
      <c r="G56" s="90"/>
      <c r="H56" s="90"/>
    </row>
  </sheetData>
  <mergeCells count="32">
    <mergeCell ref="A52:H52"/>
    <mergeCell ref="A53:H53"/>
    <mergeCell ref="A55:H55"/>
    <mergeCell ref="A56:H56"/>
    <mergeCell ref="A32:H32"/>
    <mergeCell ref="A36:H36"/>
    <mergeCell ref="A40:H40"/>
    <mergeCell ref="A43:H43"/>
    <mergeCell ref="A49:H49"/>
    <mergeCell ref="A50:H50"/>
    <mergeCell ref="A9:H10"/>
    <mergeCell ref="A29:H29"/>
    <mergeCell ref="C11:G11"/>
    <mergeCell ref="A14:A17"/>
    <mergeCell ref="B14:B17"/>
    <mergeCell ref="C14:C17"/>
    <mergeCell ref="D14:G14"/>
    <mergeCell ref="H14:H17"/>
    <mergeCell ref="D15:D17"/>
    <mergeCell ref="E15:E17"/>
    <mergeCell ref="F15:F17"/>
    <mergeCell ref="G15:G17"/>
    <mergeCell ref="A19:H19"/>
    <mergeCell ref="A22:H22"/>
    <mergeCell ref="A25:H25"/>
    <mergeCell ref="E2:H2"/>
    <mergeCell ref="E3:H3"/>
    <mergeCell ref="E4:H4"/>
    <mergeCell ref="C7:G7"/>
    <mergeCell ref="C8:G8"/>
    <mergeCell ref="A6:C6"/>
    <mergeCell ref="E6:F6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 alignWithMargins="0">
    <oddFooter>&amp;RСтраница &amp;P из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7"/>
  <sheetViews>
    <sheetView showGridLines="0" zoomScaleNormal="100" zoomScaleSheetLayoutView="85" workbookViewId="0">
      <selection activeCell="K14" sqref="K14"/>
    </sheetView>
  </sheetViews>
  <sheetFormatPr defaultRowHeight="12.75" x14ac:dyDescent="0.2"/>
  <cols>
    <col min="1" max="1" width="5.28515625" style="14" customWidth="1"/>
    <col min="2" max="2" width="32.7109375" style="14" customWidth="1"/>
    <col min="3" max="3" width="37.7109375" style="45" customWidth="1"/>
    <col min="4" max="8" width="16.7109375" style="14" customWidth="1"/>
    <col min="9" max="9" width="15.7109375" style="14" customWidth="1"/>
    <col min="10" max="16384" width="9.140625" style="14"/>
  </cols>
  <sheetData>
    <row r="1" spans="1:8" s="9" customFormat="1" ht="14.25" customHeight="1" x14ac:dyDescent="0.2">
      <c r="A1" s="6"/>
      <c r="B1" s="7"/>
      <c r="C1" s="8"/>
      <c r="D1" s="8"/>
      <c r="E1" s="8"/>
      <c r="F1" s="8"/>
      <c r="G1" s="8"/>
      <c r="H1" s="8"/>
    </row>
    <row r="2" spans="1:8" s="9" customFormat="1" ht="14.25" customHeight="1" x14ac:dyDescent="0.25">
      <c r="C2" s="40"/>
      <c r="E2" s="65" t="s">
        <v>30</v>
      </c>
      <c r="F2" s="65"/>
      <c r="G2" s="65"/>
      <c r="H2" s="65"/>
    </row>
    <row r="3" spans="1:8" s="9" customFormat="1" ht="44.25" customHeight="1" x14ac:dyDescent="0.25">
      <c r="C3" s="40"/>
      <c r="E3" s="66" t="str">
        <f>'ССР в текущих ценах'!E3:H3</f>
        <v xml:space="preserve">Первый заместитель директора - главный инженер филиала ПАО «МРСК Северо-Запада» «Карелэнерго» </v>
      </c>
      <c r="F3" s="66"/>
      <c r="G3" s="66"/>
      <c r="H3" s="66"/>
    </row>
    <row r="4" spans="1:8" s="9" customFormat="1" ht="45.75" customHeight="1" x14ac:dyDescent="0.25">
      <c r="C4" s="40"/>
      <c r="E4" s="67" t="str">
        <f>'ССР в текущих ценах'!E4:H4</f>
        <v>_________________________________ А.Г. Евдокунин</v>
      </c>
      <c r="F4" s="67"/>
      <c r="G4" s="67"/>
      <c r="H4" s="67"/>
    </row>
    <row r="5" spans="1:8" s="9" customFormat="1" ht="24" customHeight="1" x14ac:dyDescent="0.2">
      <c r="A5" s="10"/>
      <c r="B5" s="10"/>
      <c r="C5" s="41"/>
      <c r="D5" s="10"/>
      <c r="E5" s="4"/>
      <c r="F5" s="4"/>
      <c r="G5" s="4"/>
      <c r="H5" s="4"/>
    </row>
    <row r="6" spans="1:8" s="5" customFormat="1" ht="23.25" customHeight="1" x14ac:dyDescent="0.25">
      <c r="A6" s="70" t="s">
        <v>29</v>
      </c>
      <c r="B6" s="70"/>
      <c r="C6" s="70"/>
      <c r="D6" s="35">
        <f>H47/1000</f>
        <v>1216.744793429109</v>
      </c>
      <c r="E6" s="72" t="s">
        <v>31</v>
      </c>
      <c r="F6" s="72"/>
    </row>
    <row r="7" spans="1:8" s="4" customFormat="1" x14ac:dyDescent="0.2">
      <c r="A7" s="1"/>
      <c r="B7" s="2"/>
      <c r="C7" s="68"/>
      <c r="D7" s="68"/>
      <c r="E7" s="68"/>
      <c r="F7" s="68"/>
      <c r="G7" s="68"/>
      <c r="H7" s="3"/>
    </row>
    <row r="8" spans="1:8" ht="36.75" customHeight="1" x14ac:dyDescent="0.2">
      <c r="A8" s="11"/>
      <c r="B8" s="12"/>
      <c r="C8" s="69" t="s">
        <v>0</v>
      </c>
      <c r="D8" s="69"/>
      <c r="E8" s="69"/>
      <c r="F8" s="69"/>
      <c r="G8" s="69"/>
      <c r="H8" s="13"/>
    </row>
    <row r="9" spans="1:8" ht="15.75" customHeight="1" x14ac:dyDescent="0.2">
      <c r="A9" s="91" t="s">
        <v>46</v>
      </c>
      <c r="B9" s="92"/>
      <c r="C9" s="92"/>
      <c r="D9" s="92"/>
      <c r="E9" s="92"/>
      <c r="F9" s="92"/>
      <c r="G9" s="92"/>
      <c r="H9" s="92"/>
    </row>
    <row r="10" spans="1:8" ht="15.75" customHeight="1" x14ac:dyDescent="0.2">
      <c r="A10" s="92"/>
      <c r="B10" s="92"/>
      <c r="C10" s="92"/>
      <c r="D10" s="92"/>
      <c r="E10" s="92"/>
      <c r="F10" s="92"/>
      <c r="G10" s="92"/>
      <c r="H10" s="92"/>
    </row>
    <row r="11" spans="1:8" x14ac:dyDescent="0.2">
      <c r="A11" s="11"/>
      <c r="B11" s="12"/>
      <c r="C11" s="79" t="s">
        <v>1</v>
      </c>
      <c r="D11" s="79"/>
      <c r="E11" s="79"/>
      <c r="F11" s="79"/>
      <c r="G11" s="79"/>
      <c r="H11" s="13"/>
    </row>
    <row r="12" spans="1:8" x14ac:dyDescent="0.2">
      <c r="A12" s="11"/>
      <c r="B12" s="12" t="s">
        <v>56</v>
      </c>
      <c r="C12" s="15"/>
      <c r="D12" s="16"/>
      <c r="E12" s="16"/>
      <c r="F12" s="16"/>
      <c r="G12" s="16"/>
      <c r="H12" s="13"/>
    </row>
    <row r="13" spans="1:8" ht="15.75" x14ac:dyDescent="0.25">
      <c r="A13" s="11"/>
      <c r="B13" s="34" t="s">
        <v>39</v>
      </c>
      <c r="C13" s="15"/>
      <c r="D13" s="17"/>
      <c r="E13" s="13"/>
      <c r="F13" s="13"/>
      <c r="G13" s="13"/>
      <c r="H13" s="13"/>
    </row>
    <row r="14" spans="1:8" x14ac:dyDescent="0.2">
      <c r="A14" s="80" t="s">
        <v>2</v>
      </c>
      <c r="B14" s="81" t="s">
        <v>3</v>
      </c>
      <c r="C14" s="93" t="s">
        <v>4</v>
      </c>
      <c r="D14" s="83" t="s">
        <v>5</v>
      </c>
      <c r="E14" s="83"/>
      <c r="F14" s="83"/>
      <c r="G14" s="83"/>
      <c r="H14" s="80" t="s">
        <v>55</v>
      </c>
    </row>
    <row r="15" spans="1:8" x14ac:dyDescent="0.2">
      <c r="A15" s="80"/>
      <c r="B15" s="81"/>
      <c r="C15" s="93"/>
      <c r="D15" s="80" t="s">
        <v>6</v>
      </c>
      <c r="E15" s="80" t="s">
        <v>7</v>
      </c>
      <c r="F15" s="80" t="s">
        <v>8</v>
      </c>
      <c r="G15" s="80" t="s">
        <v>9</v>
      </c>
      <c r="H15" s="80"/>
    </row>
    <row r="16" spans="1:8" x14ac:dyDescent="0.2">
      <c r="A16" s="80"/>
      <c r="B16" s="81"/>
      <c r="C16" s="93"/>
      <c r="D16" s="80"/>
      <c r="E16" s="80"/>
      <c r="F16" s="80"/>
      <c r="G16" s="80"/>
      <c r="H16" s="80"/>
    </row>
    <row r="17" spans="1:11" x14ac:dyDescent="0.2">
      <c r="A17" s="80"/>
      <c r="B17" s="81"/>
      <c r="C17" s="93"/>
      <c r="D17" s="80"/>
      <c r="E17" s="80"/>
      <c r="F17" s="80"/>
      <c r="G17" s="80"/>
      <c r="H17" s="80"/>
    </row>
    <row r="18" spans="1:11" x14ac:dyDescent="0.2">
      <c r="A18" s="18">
        <v>1</v>
      </c>
      <c r="B18" s="18">
        <v>2</v>
      </c>
      <c r="C18" s="42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</row>
    <row r="19" spans="1:11" ht="21" customHeight="1" x14ac:dyDescent="0.2">
      <c r="A19" s="76" t="s">
        <v>10</v>
      </c>
      <c r="B19" s="77"/>
      <c r="C19" s="77"/>
      <c r="D19" s="77"/>
      <c r="E19" s="77"/>
      <c r="F19" s="77"/>
      <c r="G19" s="77"/>
      <c r="H19" s="78"/>
    </row>
    <row r="20" spans="1:11" ht="27.75" customHeight="1" x14ac:dyDescent="0.2">
      <c r="A20" s="63">
        <v>1</v>
      </c>
      <c r="B20" s="22" t="str">
        <f>'ССР в текущих ценах'!B20</f>
        <v>Смета № 01-01</v>
      </c>
      <c r="C20" s="20" t="s">
        <v>40</v>
      </c>
      <c r="D20" s="21"/>
      <c r="E20" s="21"/>
      <c r="F20" s="21"/>
      <c r="G20" s="21">
        <v>108921.56077795711</v>
      </c>
      <c r="H20" s="21">
        <f t="shared" ref="H20" si="0">SUM(D20:G20)</f>
        <v>108921.56077795711</v>
      </c>
    </row>
    <row r="21" spans="1:11" ht="25.5" x14ac:dyDescent="0.2">
      <c r="A21" s="23"/>
      <c r="B21" s="20"/>
      <c r="C21" s="24" t="s">
        <v>12</v>
      </c>
      <c r="D21" s="25">
        <f>SUM(D20:D20)</f>
        <v>0</v>
      </c>
      <c r="E21" s="25">
        <f>SUM(E20:E20)</f>
        <v>0</v>
      </c>
      <c r="F21" s="25">
        <f>SUM(F20:F20)</f>
        <v>0</v>
      </c>
      <c r="G21" s="25">
        <f>SUM(G20:G20)</f>
        <v>108921.56077795711</v>
      </c>
      <c r="H21" s="25">
        <f>D21+E21+F21+G21</f>
        <v>108921.56077795711</v>
      </c>
      <c r="I21" s="27"/>
    </row>
    <row r="22" spans="1:11" ht="21" customHeight="1" x14ac:dyDescent="0.2">
      <c r="A22" s="76" t="s">
        <v>13</v>
      </c>
      <c r="B22" s="77"/>
      <c r="C22" s="77"/>
      <c r="D22" s="77"/>
      <c r="E22" s="77"/>
      <c r="F22" s="77"/>
      <c r="G22" s="77"/>
      <c r="H22" s="78"/>
    </row>
    <row r="23" spans="1:11" ht="16.5" customHeight="1" x14ac:dyDescent="0.2">
      <c r="A23" s="63">
        <v>2</v>
      </c>
      <c r="B23" s="39" t="str">
        <f>'ССР в текущих ценах'!B23</f>
        <v>Локальная смета №3</v>
      </c>
      <c r="C23" s="20" t="s">
        <v>11</v>
      </c>
      <c r="D23" s="21">
        <v>802372.03</v>
      </c>
      <c r="E23" s="21"/>
      <c r="F23" s="21"/>
      <c r="G23" s="21"/>
      <c r="H23" s="21">
        <f t="shared" ref="H23" si="1">SUM(D23:G23)</f>
        <v>802372.03</v>
      </c>
    </row>
    <row r="24" spans="1:11" ht="29.25" customHeight="1" x14ac:dyDescent="0.2">
      <c r="A24" s="63">
        <v>3</v>
      </c>
      <c r="B24" s="20"/>
      <c r="C24" s="24" t="s">
        <v>14</v>
      </c>
      <c r="D24" s="25">
        <f>D23</f>
        <v>802372.03</v>
      </c>
      <c r="E24" s="25">
        <f t="shared" ref="E24:G24" si="2">E23</f>
        <v>0</v>
      </c>
      <c r="F24" s="25">
        <f t="shared" si="2"/>
        <v>0</v>
      </c>
      <c r="G24" s="25">
        <f t="shared" si="2"/>
        <v>0</v>
      </c>
      <c r="H24" s="25">
        <f>D24+E24+F24+G24</f>
        <v>802372.03</v>
      </c>
    </row>
    <row r="25" spans="1:11" ht="21" customHeight="1" x14ac:dyDescent="0.2">
      <c r="A25" s="76" t="s">
        <v>15</v>
      </c>
      <c r="B25" s="77"/>
      <c r="C25" s="77"/>
      <c r="D25" s="77"/>
      <c r="E25" s="77"/>
      <c r="F25" s="77"/>
      <c r="G25" s="77"/>
      <c r="H25" s="78"/>
    </row>
    <row r="26" spans="1:11" ht="30.75" customHeight="1" x14ac:dyDescent="0.2">
      <c r="A26" s="60"/>
      <c r="B26" s="60" t="s">
        <v>42</v>
      </c>
      <c r="C26" s="60" t="s">
        <v>43</v>
      </c>
      <c r="D26" s="21">
        <f>D24*2.64%</f>
        <v>21182.621592</v>
      </c>
      <c r="E26" s="21">
        <f t="shared" ref="E26:G26" si="3">E24*2.64%</f>
        <v>0</v>
      </c>
      <c r="F26" s="21">
        <f t="shared" si="3"/>
        <v>0</v>
      </c>
      <c r="G26" s="21">
        <f t="shared" si="3"/>
        <v>0</v>
      </c>
      <c r="H26" s="21">
        <f t="shared" ref="H26" si="4">SUM(D26:G26)</f>
        <v>21182.621592</v>
      </c>
    </row>
    <row r="27" spans="1:11" ht="21" customHeight="1" x14ac:dyDescent="0.2">
      <c r="A27" s="63">
        <v>4</v>
      </c>
      <c r="B27" s="20"/>
      <c r="C27" s="46" t="s">
        <v>45</v>
      </c>
      <c r="D27" s="25">
        <f>D26</f>
        <v>21182.621592</v>
      </c>
      <c r="E27" s="25">
        <f t="shared" ref="E27:G27" si="5">E26</f>
        <v>0</v>
      </c>
      <c r="F27" s="25">
        <f t="shared" si="5"/>
        <v>0</v>
      </c>
      <c r="G27" s="25">
        <f t="shared" si="5"/>
        <v>0</v>
      </c>
      <c r="H27" s="25">
        <f>D27+E27+F27+G27</f>
        <v>21182.621592</v>
      </c>
    </row>
    <row r="28" spans="1:11" ht="14.25" x14ac:dyDescent="0.2">
      <c r="A28" s="63">
        <v>5</v>
      </c>
      <c r="B28" s="20"/>
      <c r="C28" s="43" t="s">
        <v>16</v>
      </c>
      <c r="D28" s="25">
        <f>D27+D24+D21</f>
        <v>823554.65159200004</v>
      </c>
      <c r="E28" s="25">
        <f t="shared" ref="E28:G28" si="6">E27+E24+E21</f>
        <v>0</v>
      </c>
      <c r="F28" s="25">
        <f t="shared" si="6"/>
        <v>0</v>
      </c>
      <c r="G28" s="25">
        <f t="shared" si="6"/>
        <v>108921.56077795711</v>
      </c>
      <c r="H28" s="25">
        <f>D28+E28+F28+G28</f>
        <v>932476.21236995712</v>
      </c>
    </row>
    <row r="29" spans="1:11" ht="21" customHeight="1" x14ac:dyDescent="0.2">
      <c r="A29" s="76" t="s">
        <v>17</v>
      </c>
      <c r="B29" s="77"/>
      <c r="C29" s="77"/>
      <c r="D29" s="77"/>
      <c r="E29" s="77"/>
      <c r="F29" s="77"/>
      <c r="G29" s="77"/>
      <c r="H29" s="78"/>
    </row>
    <row r="30" spans="1:11" ht="27" customHeight="1" x14ac:dyDescent="0.2">
      <c r="A30" s="63">
        <v>6</v>
      </c>
      <c r="B30" s="20"/>
      <c r="C30" s="64" t="s">
        <v>18</v>
      </c>
      <c r="D30" s="25">
        <v>0</v>
      </c>
      <c r="E30" s="25">
        <v>0</v>
      </c>
      <c r="F30" s="25">
        <v>0</v>
      </c>
      <c r="G30" s="25">
        <v>0</v>
      </c>
      <c r="H30" s="25">
        <f>D30+E30+F30+G30</f>
        <v>0</v>
      </c>
    </row>
    <row r="31" spans="1:11" ht="14.25" x14ac:dyDescent="0.2">
      <c r="A31" s="23"/>
      <c r="B31" s="20"/>
      <c r="C31" s="44" t="s">
        <v>19</v>
      </c>
      <c r="D31" s="25">
        <f>D30+D28</f>
        <v>823554.65159200004</v>
      </c>
      <c r="E31" s="25">
        <f>E30+E28</f>
        <v>0</v>
      </c>
      <c r="F31" s="25">
        <f>F30+F28</f>
        <v>0</v>
      </c>
      <c r="G31" s="25">
        <f>G30+G28</f>
        <v>108921.56077795711</v>
      </c>
      <c r="H31" s="25">
        <f>D31+E31+F31+G31</f>
        <v>932476.21236995712</v>
      </c>
      <c r="I31" s="27"/>
      <c r="K31" s="28"/>
    </row>
    <row r="32" spans="1:11" ht="21" customHeight="1" x14ac:dyDescent="0.2">
      <c r="A32" s="76" t="s">
        <v>20</v>
      </c>
      <c r="B32" s="77"/>
      <c r="C32" s="77"/>
      <c r="D32" s="77"/>
      <c r="E32" s="77"/>
      <c r="F32" s="77"/>
      <c r="G32" s="77"/>
      <c r="H32" s="78"/>
    </row>
    <row r="33" spans="1:13" ht="47.25" customHeight="1" x14ac:dyDescent="0.2">
      <c r="A33" s="63">
        <v>7</v>
      </c>
      <c r="B33" s="26" t="s">
        <v>47</v>
      </c>
      <c r="C33" s="26" t="s">
        <v>48</v>
      </c>
      <c r="D33" s="29"/>
      <c r="E33" s="29"/>
      <c r="F33" s="29"/>
      <c r="G33" s="21">
        <f>H31*0.0522</f>
        <v>48675.258285711767</v>
      </c>
      <c r="H33" s="21">
        <f t="shared" ref="H33:H34" si="7">SUM(D33:G33)</f>
        <v>48675.258285711767</v>
      </c>
    </row>
    <row r="34" spans="1:13" ht="92.25" customHeight="1" x14ac:dyDescent="0.2">
      <c r="A34" s="63">
        <v>8</v>
      </c>
      <c r="B34" s="26" t="s">
        <v>37</v>
      </c>
      <c r="C34" s="26" t="s">
        <v>38</v>
      </c>
      <c r="D34" s="29"/>
      <c r="E34" s="29"/>
      <c r="F34" s="29"/>
      <c r="G34" s="21">
        <f>H31*0.0214</f>
        <v>19954.990944717083</v>
      </c>
      <c r="H34" s="21">
        <f t="shared" si="7"/>
        <v>19954.990944717083</v>
      </c>
      <c r="K34" s="28"/>
    </row>
    <row r="35" spans="1:13" ht="25.5" x14ac:dyDescent="0.2">
      <c r="A35" s="23"/>
      <c r="B35" s="20"/>
      <c r="C35" s="64" t="s">
        <v>21</v>
      </c>
      <c r="D35" s="25">
        <f>SUM(D33:D34)</f>
        <v>0</v>
      </c>
      <c r="E35" s="25">
        <f t="shared" ref="E35:G35" si="8">SUM(E33:E34)</f>
        <v>0</v>
      </c>
      <c r="F35" s="25">
        <f t="shared" si="8"/>
        <v>0</v>
      </c>
      <c r="G35" s="25">
        <f t="shared" si="8"/>
        <v>68630.249230428846</v>
      </c>
      <c r="H35" s="25">
        <f>D35+E35+F35+G35</f>
        <v>68630.249230428846</v>
      </c>
    </row>
    <row r="36" spans="1:13" ht="21" customHeight="1" x14ac:dyDescent="0.2">
      <c r="A36" s="76" t="s">
        <v>22</v>
      </c>
      <c r="B36" s="77"/>
      <c r="C36" s="77"/>
      <c r="D36" s="77"/>
      <c r="E36" s="77"/>
      <c r="F36" s="77"/>
      <c r="G36" s="77"/>
      <c r="H36" s="78"/>
    </row>
    <row r="37" spans="1:13" ht="22.5" customHeight="1" x14ac:dyDescent="0.2">
      <c r="A37" s="63">
        <v>9</v>
      </c>
      <c r="B37" s="39"/>
      <c r="C37" s="26" t="s">
        <v>41</v>
      </c>
      <c r="D37" s="21"/>
      <c r="E37" s="21"/>
      <c r="F37" s="21"/>
      <c r="G37" s="21"/>
      <c r="H37" s="21">
        <f t="shared" ref="H37" si="9">SUM(D37:G37)</f>
        <v>0</v>
      </c>
    </row>
    <row r="38" spans="1:13" ht="26.25" customHeight="1" x14ac:dyDescent="0.2">
      <c r="A38" s="23"/>
      <c r="B38" s="20"/>
      <c r="C38" s="64" t="s">
        <v>23</v>
      </c>
      <c r="D38" s="25">
        <f>SUM(D37:D37)</f>
        <v>0</v>
      </c>
      <c r="E38" s="25">
        <f>SUM(E37:E37)</f>
        <v>0</v>
      </c>
      <c r="F38" s="25">
        <f>SUM(F37:F37)</f>
        <v>0</v>
      </c>
      <c r="G38" s="25">
        <f>SUM(G37:G37)</f>
        <v>0</v>
      </c>
      <c r="H38" s="25">
        <f>D38+E38+F38+G38</f>
        <v>0</v>
      </c>
      <c r="K38" s="28"/>
    </row>
    <row r="39" spans="1:13" ht="19.5" customHeight="1" x14ac:dyDescent="0.2">
      <c r="A39" s="23"/>
      <c r="B39" s="20"/>
      <c r="C39" s="44" t="s">
        <v>24</v>
      </c>
      <c r="D39" s="25">
        <f>D38+D35+D31</f>
        <v>823554.65159200004</v>
      </c>
      <c r="E39" s="25">
        <f>E38+E35+E31</f>
        <v>0</v>
      </c>
      <c r="F39" s="25">
        <f>F38+F35+F31</f>
        <v>0</v>
      </c>
      <c r="G39" s="25">
        <f>G38+G35+G31</f>
        <v>177551.81000838598</v>
      </c>
      <c r="H39" s="25">
        <f>D39+E39+F39+G39</f>
        <v>1001106.4616003861</v>
      </c>
      <c r="K39" s="28"/>
    </row>
    <row r="40" spans="1:13" ht="21" customHeight="1" x14ac:dyDescent="0.2">
      <c r="A40" s="76" t="s">
        <v>25</v>
      </c>
      <c r="B40" s="77"/>
      <c r="C40" s="77"/>
      <c r="D40" s="77"/>
      <c r="E40" s="77"/>
      <c r="F40" s="77"/>
      <c r="G40" s="77"/>
      <c r="H40" s="78"/>
    </row>
    <row r="41" spans="1:13" ht="19.5" customHeight="1" x14ac:dyDescent="0.2">
      <c r="A41" s="63">
        <v>10</v>
      </c>
      <c r="B41" s="26" t="s">
        <v>26</v>
      </c>
      <c r="C41" s="26" t="s">
        <v>27</v>
      </c>
      <c r="D41" s="21">
        <f>0.03*D39</f>
        <v>24706.639547760002</v>
      </c>
      <c r="E41" s="21">
        <f t="shared" ref="E41:F41" si="10">0.03*E39</f>
        <v>0</v>
      </c>
      <c r="F41" s="21">
        <f t="shared" si="10"/>
        <v>0</v>
      </c>
      <c r="G41" s="21">
        <f>0.03*G39</f>
        <v>5326.5543002515788</v>
      </c>
      <c r="H41" s="21">
        <f t="shared" ref="H41:H47" si="11">SUM(D41:G41)</f>
        <v>30033.193848011579</v>
      </c>
    </row>
    <row r="42" spans="1:13" x14ac:dyDescent="0.2">
      <c r="A42" s="23"/>
      <c r="B42" s="20"/>
      <c r="C42" s="20"/>
      <c r="D42" s="21"/>
      <c r="E42" s="21"/>
      <c r="F42" s="21"/>
      <c r="G42" s="21"/>
      <c r="H42" s="30"/>
      <c r="K42" s="28"/>
    </row>
    <row r="43" spans="1:13" ht="19.5" customHeight="1" x14ac:dyDescent="0.2">
      <c r="A43" s="23"/>
      <c r="B43" s="20"/>
      <c r="C43" s="64" t="s">
        <v>34</v>
      </c>
      <c r="D43" s="25">
        <f>D41+D39</f>
        <v>848261.29113976005</v>
      </c>
      <c r="E43" s="25">
        <f>E41+E39</f>
        <v>0</v>
      </c>
      <c r="F43" s="25">
        <f t="shared" ref="F43:G43" si="12">F41+F39</f>
        <v>0</v>
      </c>
      <c r="G43" s="25">
        <f t="shared" si="12"/>
        <v>182878.36430863757</v>
      </c>
      <c r="H43" s="25">
        <f t="shared" si="11"/>
        <v>1031139.6554483976</v>
      </c>
      <c r="K43" s="28"/>
    </row>
    <row r="44" spans="1:13" ht="21" customHeight="1" x14ac:dyDescent="0.2">
      <c r="A44" s="76" t="s">
        <v>28</v>
      </c>
      <c r="B44" s="77"/>
      <c r="C44" s="77"/>
      <c r="D44" s="77"/>
      <c r="E44" s="77"/>
      <c r="F44" s="77"/>
      <c r="G44" s="77"/>
      <c r="H44" s="78"/>
      <c r="M44" s="28"/>
    </row>
    <row r="45" spans="1:13" ht="18" customHeight="1" x14ac:dyDescent="0.2">
      <c r="A45" s="63">
        <v>11</v>
      </c>
      <c r="B45" s="20"/>
      <c r="C45" s="64" t="s">
        <v>35</v>
      </c>
      <c r="D45" s="25">
        <f>D43</f>
        <v>848261.29113976005</v>
      </c>
      <c r="E45" s="25">
        <f>E43</f>
        <v>0</v>
      </c>
      <c r="F45" s="25">
        <f t="shared" ref="F45:G45" si="13">F43</f>
        <v>0</v>
      </c>
      <c r="G45" s="25">
        <f t="shared" si="13"/>
        <v>182878.36430863757</v>
      </c>
      <c r="H45" s="25">
        <f>SUM(D45:G45)</f>
        <v>1031139.6554483976</v>
      </c>
    </row>
    <row r="46" spans="1:13" ht="18" customHeight="1" x14ac:dyDescent="0.2">
      <c r="A46" s="23"/>
      <c r="B46" s="20"/>
      <c r="C46" s="64" t="s">
        <v>33</v>
      </c>
      <c r="D46" s="25">
        <f>D47-D45</f>
        <v>152687.03240515676</v>
      </c>
      <c r="E46" s="25">
        <f t="shared" ref="E46:G46" si="14">E47-E45</f>
        <v>0</v>
      </c>
      <c r="F46" s="25">
        <f t="shared" si="14"/>
        <v>0</v>
      </c>
      <c r="G46" s="25">
        <f t="shared" si="14"/>
        <v>32918.105575554742</v>
      </c>
      <c r="H46" s="25">
        <f t="shared" si="11"/>
        <v>185605.1379807115</v>
      </c>
      <c r="I46" s="28"/>
      <c r="K46" s="28"/>
    </row>
    <row r="47" spans="1:13" ht="18" customHeight="1" x14ac:dyDescent="0.2">
      <c r="A47" s="23"/>
      <c r="B47" s="20"/>
      <c r="C47" s="64" t="s">
        <v>32</v>
      </c>
      <c r="D47" s="25">
        <f>D45*1.18</f>
        <v>1000948.3235449168</v>
      </c>
      <c r="E47" s="25">
        <f t="shared" ref="E47:G47" si="15">E45*1.18</f>
        <v>0</v>
      </c>
      <c r="F47" s="25">
        <f t="shared" si="15"/>
        <v>0</v>
      </c>
      <c r="G47" s="25">
        <f t="shared" si="15"/>
        <v>215796.46988419231</v>
      </c>
      <c r="H47" s="25">
        <f t="shared" si="11"/>
        <v>1216744.793429109</v>
      </c>
    </row>
    <row r="48" spans="1:13" x14ac:dyDescent="0.2">
      <c r="A48" s="37"/>
      <c r="B48" s="32"/>
      <c r="C48" s="32"/>
      <c r="D48" s="38"/>
      <c r="E48" s="38"/>
      <c r="F48" s="38"/>
      <c r="G48" s="38"/>
      <c r="H48" s="38"/>
      <c r="K48" s="28"/>
    </row>
    <row r="50" spans="1:8" x14ac:dyDescent="0.2">
      <c r="A50" s="84" t="str">
        <f>'ССР в текущих ценах'!A49:H49</f>
        <v>Составил: Начальник сметного отдела ООО "НИЛЬС СПБ"  ___________________________  Пестеров П.Д.</v>
      </c>
      <c r="B50" s="84"/>
      <c r="C50" s="84"/>
      <c r="D50" s="84"/>
      <c r="E50" s="84"/>
      <c r="F50" s="84"/>
      <c r="G50" s="84"/>
      <c r="H50" s="84"/>
    </row>
    <row r="51" spans="1:8" x14ac:dyDescent="0.2">
      <c r="A51" s="85"/>
      <c r="B51" s="84"/>
      <c r="C51" s="84"/>
      <c r="D51" s="84"/>
      <c r="E51" s="84"/>
      <c r="F51" s="84"/>
      <c r="G51" s="84"/>
      <c r="H51" s="84"/>
    </row>
    <row r="52" spans="1:8" x14ac:dyDescent="0.2">
      <c r="A52" s="15"/>
      <c r="B52" s="12"/>
      <c r="C52" s="12"/>
      <c r="D52" s="15"/>
      <c r="E52" s="15"/>
      <c r="F52" s="15"/>
      <c r="G52" s="15"/>
      <c r="H52" s="15"/>
    </row>
    <row r="53" spans="1:8" s="62" customFormat="1" ht="16.5" customHeight="1" x14ac:dyDescent="0.2">
      <c r="A53" s="84" t="str">
        <f>'ССР в текущих ценах'!A52:H52</f>
        <v>Проверил: Начальник ОКС Филиала ПАО "МРСК Северо-Запада" "Карелэнерго" ___________________________    Журавский А.Ю.</v>
      </c>
      <c r="B53" s="84"/>
      <c r="C53" s="84"/>
      <c r="D53" s="84"/>
      <c r="E53" s="84"/>
      <c r="F53" s="84"/>
      <c r="G53" s="84"/>
      <c r="H53" s="84"/>
    </row>
    <row r="54" spans="1:8" x14ac:dyDescent="0.2">
      <c r="A54" s="88"/>
      <c r="B54" s="87"/>
      <c r="C54" s="87"/>
      <c r="D54" s="87"/>
      <c r="E54" s="87"/>
      <c r="F54" s="87"/>
      <c r="G54" s="87"/>
      <c r="H54" s="87"/>
    </row>
    <row r="55" spans="1:8" x14ac:dyDescent="0.2">
      <c r="A55" s="11"/>
      <c r="B55" s="12"/>
      <c r="C55" s="12"/>
      <c r="D55" s="16"/>
      <c r="E55" s="16"/>
      <c r="F55" s="16"/>
      <c r="G55" s="16"/>
      <c r="H55" s="16"/>
    </row>
    <row r="56" spans="1:8" x14ac:dyDescent="0.2">
      <c r="A56" s="86"/>
      <c r="B56" s="87"/>
      <c r="C56" s="87"/>
      <c r="D56" s="87"/>
      <c r="E56" s="87"/>
      <c r="F56" s="87"/>
      <c r="G56" s="87"/>
      <c r="H56" s="87"/>
    </row>
    <row r="57" spans="1:8" x14ac:dyDescent="0.2">
      <c r="A57" s="88"/>
      <c r="B57" s="89"/>
      <c r="C57" s="89"/>
      <c r="D57" s="90"/>
      <c r="E57" s="90"/>
      <c r="F57" s="90"/>
      <c r="G57" s="90"/>
      <c r="H57" s="90"/>
    </row>
  </sheetData>
  <mergeCells count="32">
    <mergeCell ref="A53:H53"/>
    <mergeCell ref="A54:H54"/>
    <mergeCell ref="A56:H56"/>
    <mergeCell ref="A57:H57"/>
    <mergeCell ref="A32:H32"/>
    <mergeCell ref="A36:H36"/>
    <mergeCell ref="A40:H40"/>
    <mergeCell ref="A44:H44"/>
    <mergeCell ref="A50:H50"/>
    <mergeCell ref="A51:H51"/>
    <mergeCell ref="A29:H29"/>
    <mergeCell ref="C8:G8"/>
    <mergeCell ref="A9:H10"/>
    <mergeCell ref="C11:G11"/>
    <mergeCell ref="A14:A17"/>
    <mergeCell ref="B14:B17"/>
    <mergeCell ref="C14:C17"/>
    <mergeCell ref="D14:G14"/>
    <mergeCell ref="H14:H17"/>
    <mergeCell ref="D15:D17"/>
    <mergeCell ref="E15:E17"/>
    <mergeCell ref="F15:F17"/>
    <mergeCell ref="G15:G17"/>
    <mergeCell ref="A19:H19"/>
    <mergeCell ref="A22:H22"/>
    <mergeCell ref="A25:H25"/>
    <mergeCell ref="C7:G7"/>
    <mergeCell ref="E2:H2"/>
    <mergeCell ref="E3:H3"/>
    <mergeCell ref="E4:H4"/>
    <mergeCell ref="A6:C6"/>
    <mergeCell ref="E6:F6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 alignWithMargins="0">
    <oddFooter>&amp;RСтраница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 в текущих ценах</vt:lpstr>
      <vt:lpstr>ССР в ценах 2000 г</vt:lpstr>
      <vt:lpstr>'ССР в текущих ценах'!Область_печати</vt:lpstr>
      <vt:lpstr>'ССР в ценах 2000 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</dc:creator>
  <cp:lastModifiedBy>Малыгина Татьяна Геннадьевна</cp:lastModifiedBy>
  <cp:lastPrinted>2015-01-22T14:36:30Z</cp:lastPrinted>
  <dcterms:created xsi:type="dcterms:W3CDTF">2003-01-28T12:33:10Z</dcterms:created>
  <dcterms:modified xsi:type="dcterms:W3CDTF">2018-06-05T05:26:23Z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